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730" windowHeight="11760"/>
  </bookViews>
  <sheets>
    <sheet name="Calculator" sheetId="14" r:id="rId1"/>
  </sheets>
  <definedNames>
    <definedName name="_xlnm.Print_Area" localSheetId="0">Calculator!$B$2:$H$22</definedName>
  </definedNames>
  <calcPr calcId="125725"/>
</workbook>
</file>

<file path=xl/calcChain.xml><?xml version="1.0" encoding="utf-8"?>
<calcChain xmlns="http://schemas.openxmlformats.org/spreadsheetml/2006/main">
  <c r="D14" i="14"/>
  <c r="D13"/>
  <c r="E10"/>
  <c r="J10"/>
  <c r="L10"/>
  <c r="C17"/>
  <c r="D16"/>
  <c r="K16" s="1"/>
  <c r="G9"/>
  <c r="J17"/>
  <c r="G8"/>
  <c r="K17"/>
  <c r="G7"/>
  <c r="P16"/>
  <c r="G10"/>
  <c r="G15"/>
  <c r="H15"/>
  <c r="E12"/>
  <c r="F12" s="1"/>
  <c r="N16"/>
  <c r="E15"/>
  <c r="F15"/>
  <c r="J16"/>
  <c r="G12"/>
  <c r="O16"/>
  <c r="L17"/>
  <c r="M17" s="1"/>
  <c r="G17" s="1"/>
  <c r="H17" s="1"/>
  <c r="S16"/>
  <c r="C16" s="1"/>
  <c r="E13" l="1"/>
  <c r="F13" s="1"/>
  <c r="G13"/>
  <c r="H13" s="1"/>
  <c r="G14" l="1"/>
  <c r="E14"/>
  <c r="F14" s="1"/>
  <c r="H14" l="1"/>
  <c r="Q16"/>
  <c r="R16" s="1"/>
  <c r="G16" s="1"/>
  <c r="H16" s="1"/>
  <c r="L16"/>
  <c r="M16" s="1"/>
  <c r="E16" s="1"/>
  <c r="F16" s="1"/>
  <c r="E18" s="1"/>
  <c r="G18" l="1"/>
  <c r="E19"/>
  <c r="E21"/>
  <c r="G19" l="1"/>
  <c r="C20" s="1"/>
  <c r="G21"/>
  <c r="C22" s="1"/>
</calcChain>
</file>

<file path=xl/sharedStrings.xml><?xml version="1.0" encoding="utf-8"?>
<sst xmlns="http://schemas.openxmlformats.org/spreadsheetml/2006/main" count="29" uniqueCount="28">
  <si>
    <t>£</t>
  </si>
  <si>
    <t>Tax</t>
  </si>
  <si>
    <t>Salary</t>
  </si>
  <si>
    <t>Taxable income / profit</t>
  </si>
  <si>
    <t>Total tax</t>
  </si>
  <si>
    <t>Tax relief on interest</t>
  </si>
  <si>
    <t>Interest &amp; finance costs</t>
  </si>
  <si>
    <t>Tax
Rate</t>
  </si>
  <si>
    <t>Tax
Band</t>
  </si>
  <si>
    <t>Basic rate tax</t>
  </si>
  <si>
    <t>Higher rate tax</t>
  </si>
  <si>
    <t>Additional rate tax</t>
  </si>
  <si>
    <t>Personal allowance</t>
  </si>
  <si>
    <t>Loss of personal allowance</t>
  </si>
  <si>
    <t>Current
Rules</t>
  </si>
  <si>
    <t>2020 Budget
Proposals</t>
  </si>
  <si>
    <t>Percentage change to effective tax rate</t>
  </si>
  <si>
    <t>Percentage change to total nett income</t>
  </si>
  <si>
    <t>Effective tax rate over personal allowance</t>
  </si>
  <si>
    <t>Greater than 100% is an increase in nett income.
Less than 100% is a decrease in nett income.
100% means no change to nett income.</t>
  </si>
  <si>
    <t>Greater than 100% is an increase in effective tax rate.
Less than 100% is a decrease in effective tax rate.
100% means no change to effective tax rate.</t>
  </si>
  <si>
    <t>Disclaimer:</t>
  </si>
  <si>
    <t>Total nett income (take home)</t>
  </si>
  <si>
    <t>This information and calculator is provided 'as is' purely for the purposes of illustration. It is not guaranteed to be accurate, error-free, or bug-free and it should not be relied upon to accurately calculate one's tax affairs. Any liability is strictly excluded.</t>
  </si>
  <si>
    <r>
      <rPr>
        <sz val="10"/>
        <rFont val="Arial"/>
        <family val="2"/>
      </rPr>
      <t xml:space="preserve">© </t>
    </r>
    <r>
      <rPr>
        <sz val="8"/>
        <rFont val="Arial"/>
        <family val="2"/>
      </rPr>
      <t>Copyright 2015 Alex Caravello</t>
    </r>
  </si>
  <si>
    <t>Calculator</t>
  </si>
  <si>
    <r>
      <t xml:space="preserve">Use this sheet to perform your own tax calculation based on your personal income figures.
(the editable cells have </t>
    </r>
    <r>
      <rPr>
        <sz val="12"/>
        <color indexed="10"/>
        <rFont val="Arial"/>
        <family val="2"/>
      </rPr>
      <t>red numbers)</t>
    </r>
  </si>
  <si>
    <t>Nett rental income before loan interest &amp; finance costs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</si>
</sst>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sz val="12"/>
      <color indexed="1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2"/>
      <color rgb="FFFF000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81">
    <xf numFmtId="0" fontId="0" fillId="0" borderId="0" xfId="0"/>
    <xf numFmtId="3" fontId="11" fillId="0" borderId="2" xfId="0" applyNumberFormat="1" applyFont="1" applyBorder="1" applyAlignment="1" applyProtection="1">
      <alignment horizontal="right" vertical="center" wrapText="1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 applyProtection="1">
      <alignment vertical="center" wrapText="1"/>
    </xf>
    <xf numFmtId="9" fontId="1" fillId="0" borderId="2" xfId="0" applyNumberFormat="1" applyFont="1" applyBorder="1" applyAlignment="1" applyProtection="1">
      <alignment horizontal="center" vertical="center" wrapText="1"/>
    </xf>
    <xf numFmtId="3" fontId="1" fillId="0" borderId="2" xfId="0" applyNumberFormat="1" applyFont="1" applyBorder="1" applyAlignment="1" applyProtection="1">
      <alignment horizontal="right" vertical="center" wrapText="1"/>
    </xf>
    <xf numFmtId="3" fontId="1" fillId="2" borderId="2" xfId="0" applyNumberFormat="1" applyFont="1" applyFill="1" applyBorder="1" applyAlignment="1" applyProtection="1">
      <alignment horizontal="right" vertical="center" wrapText="1"/>
    </xf>
    <xf numFmtId="3" fontId="1" fillId="3" borderId="2" xfId="0" applyNumberFormat="1" applyFont="1" applyFill="1" applyBorder="1" applyAlignment="1" applyProtection="1">
      <alignment horizontal="right" vertical="center" wrapText="1"/>
    </xf>
    <xf numFmtId="3" fontId="1" fillId="3" borderId="4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 applyProtection="1">
      <alignment vertical="center"/>
    </xf>
    <xf numFmtId="0" fontId="1" fillId="0" borderId="5" xfId="0" applyFont="1" applyBorder="1" applyAlignment="1" applyProtection="1">
      <alignment vertical="center" wrapText="1"/>
    </xf>
    <xf numFmtId="9" fontId="3" fillId="0" borderId="6" xfId="0" applyNumberFormat="1" applyFont="1" applyBorder="1" applyAlignment="1" applyProtection="1">
      <alignment horizontal="center" vertical="center" wrapText="1"/>
    </xf>
    <xf numFmtId="3" fontId="3" fillId="0" borderId="6" xfId="0" applyNumberFormat="1" applyFont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3" fontId="1" fillId="2" borderId="2" xfId="0" applyNumberFormat="1" applyFont="1" applyFill="1" applyBorder="1" applyAlignment="1" applyProtection="1">
      <alignment vertical="center" wrapText="1"/>
    </xf>
    <xf numFmtId="3" fontId="1" fillId="3" borderId="4" xfId="0" applyNumberFormat="1" applyFont="1" applyFill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3" fontId="3" fillId="2" borderId="2" xfId="0" applyNumberFormat="1" applyFont="1" applyFill="1" applyBorder="1" applyAlignment="1" applyProtection="1">
      <alignment horizontal="right" vertical="center" wrapText="1"/>
    </xf>
    <xf numFmtId="3" fontId="3" fillId="2" borderId="2" xfId="0" applyNumberFormat="1" applyFont="1" applyFill="1" applyBorder="1" applyAlignment="1" applyProtection="1">
      <alignment vertical="center" wrapText="1"/>
    </xf>
    <xf numFmtId="3" fontId="3" fillId="3" borderId="2" xfId="0" applyNumberFormat="1" applyFont="1" applyFill="1" applyBorder="1" applyAlignment="1" applyProtection="1">
      <alignment horizontal="right" vertical="center" wrapText="1"/>
    </xf>
    <xf numFmtId="3" fontId="1" fillId="0" borderId="7" xfId="0" applyNumberFormat="1" applyFont="1" applyBorder="1" applyAlignment="1" applyProtection="1">
      <alignment horizontal="right" vertical="center" wrapText="1"/>
    </xf>
    <xf numFmtId="3" fontId="1" fillId="2" borderId="7" xfId="0" applyNumberFormat="1" applyFont="1" applyFill="1" applyBorder="1" applyAlignment="1" applyProtection="1">
      <alignment vertical="center" wrapText="1"/>
    </xf>
    <xf numFmtId="3" fontId="1" fillId="2" borderId="8" xfId="0" applyNumberFormat="1" applyFont="1" applyFill="1" applyBorder="1" applyAlignment="1" applyProtection="1">
      <alignment vertical="center" wrapText="1"/>
    </xf>
    <xf numFmtId="3" fontId="1" fillId="3" borderId="7" xfId="0" applyNumberFormat="1" applyFont="1" applyFill="1" applyBorder="1" applyAlignment="1" applyProtection="1">
      <alignment vertical="center" wrapText="1"/>
    </xf>
    <xf numFmtId="3" fontId="1" fillId="3" borderId="9" xfId="0" applyNumberFormat="1" applyFont="1" applyFill="1" applyBorder="1" applyAlignment="1" applyProtection="1">
      <alignment vertical="center" wrapText="1"/>
    </xf>
    <xf numFmtId="0" fontId="3" fillId="0" borderId="10" xfId="0" applyFont="1" applyBorder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3" fontId="8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horizontal="center" vertical="center"/>
    </xf>
    <xf numFmtId="3" fontId="1" fillId="0" borderId="0" xfId="0" applyNumberFormat="1" applyFont="1" applyAlignment="1" applyProtection="1">
      <alignment horizontal="right" vertical="center"/>
    </xf>
    <xf numFmtId="0" fontId="12" fillId="0" borderId="0" xfId="0" applyFont="1" applyAlignment="1" applyProtection="1">
      <alignment vertical="center"/>
    </xf>
    <xf numFmtId="9" fontId="12" fillId="0" borderId="0" xfId="0" applyNumberFormat="1" applyFont="1" applyAlignment="1" applyProtection="1">
      <alignment vertical="center"/>
    </xf>
    <xf numFmtId="3" fontId="12" fillId="0" borderId="0" xfId="0" applyNumberFormat="1" applyFont="1" applyAlignment="1" applyProtection="1">
      <alignment vertical="center"/>
    </xf>
    <xf numFmtId="0" fontId="13" fillId="0" borderId="0" xfId="0" applyFont="1" applyAlignment="1" applyProtection="1">
      <alignment vertical="center" wrapText="1"/>
    </xf>
    <xf numFmtId="0" fontId="9" fillId="0" borderId="0" xfId="0" applyFont="1" applyFill="1" applyAlignment="1" applyProtection="1">
      <alignment horizontal="left" vertical="center"/>
    </xf>
    <xf numFmtId="0" fontId="1" fillId="0" borderId="0" xfId="0" applyFont="1" applyFill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center" vertical="center" wrapText="1"/>
    </xf>
    <xf numFmtId="3" fontId="1" fillId="0" borderId="0" xfId="0" applyNumberFormat="1" applyFont="1" applyFill="1" applyBorder="1" applyAlignment="1" applyProtection="1">
      <alignment vertical="center" wrapText="1"/>
    </xf>
    <xf numFmtId="3" fontId="1" fillId="0" borderId="0" xfId="0" applyNumberFormat="1" applyFont="1" applyFill="1" applyBorder="1" applyAlignment="1" applyProtection="1">
      <alignment horizontal="right" vertical="center" wrapText="1"/>
    </xf>
    <xf numFmtId="3" fontId="4" fillId="0" borderId="0" xfId="0" applyNumberFormat="1" applyFont="1" applyFill="1" applyBorder="1" applyAlignment="1" applyProtection="1">
      <alignment horizontal="right" vertical="center" wrapText="1"/>
    </xf>
    <xf numFmtId="9" fontId="6" fillId="0" borderId="0" xfId="0" applyNumberFormat="1" applyFont="1" applyFill="1" applyBorder="1" applyAlignment="1" applyProtection="1">
      <alignment horizontal="left" vertical="center" wrapText="1"/>
    </xf>
    <xf numFmtId="9" fontId="4" fillId="0" borderId="0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8" fillId="0" borderId="0" xfId="0" applyFont="1" applyFill="1" applyAlignment="1" applyProtection="1">
      <alignment horizontal="left" vertical="center" wrapText="1"/>
    </xf>
    <xf numFmtId="0" fontId="8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3" fontId="14" fillId="2" borderId="2" xfId="0" applyNumberFormat="1" applyFont="1" applyFill="1" applyBorder="1" applyAlignment="1" applyProtection="1">
      <alignment horizontal="right" vertical="center" wrapText="1"/>
      <protection locked="0"/>
    </xf>
    <xf numFmtId="9" fontId="14" fillId="0" borderId="2" xfId="0" applyNumberFormat="1" applyFont="1" applyBorder="1" applyAlignment="1" applyProtection="1">
      <alignment horizontal="center" vertical="center" wrapText="1"/>
      <protection locked="0"/>
    </xf>
    <xf numFmtId="3" fontId="14" fillId="0" borderId="2" xfId="0" applyNumberFormat="1" applyFont="1" applyBorder="1" applyAlignment="1" applyProtection="1">
      <alignment horizontal="right" vertical="center" wrapText="1"/>
      <protection locked="0"/>
    </xf>
    <xf numFmtId="0" fontId="11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  <xf numFmtId="9" fontId="5" fillId="4" borderId="7" xfId="0" applyNumberFormat="1" applyFont="1" applyFill="1" applyBorder="1" applyAlignment="1" applyProtection="1">
      <alignment horizontal="center" vertical="center" wrapText="1"/>
    </xf>
    <xf numFmtId="9" fontId="5" fillId="4" borderId="11" xfId="0" applyNumberFormat="1" applyFont="1" applyFill="1" applyBorder="1" applyAlignment="1" applyProtection="1">
      <alignment horizontal="center" vertical="center" wrapText="1"/>
    </xf>
    <xf numFmtId="9" fontId="6" fillId="4" borderId="11" xfId="0" applyNumberFormat="1" applyFont="1" applyFill="1" applyBorder="1" applyAlignment="1" applyProtection="1">
      <alignment horizontal="left" vertical="center" wrapText="1"/>
    </xf>
    <xf numFmtId="9" fontId="6" fillId="4" borderId="9" xfId="0" applyNumberFormat="1" applyFont="1" applyFill="1" applyBorder="1" applyAlignment="1" applyProtection="1">
      <alignment horizontal="left" vertical="center" wrapText="1"/>
    </xf>
    <xf numFmtId="9" fontId="4" fillId="2" borderId="7" xfId="0" applyNumberFormat="1" applyFont="1" applyFill="1" applyBorder="1" applyAlignment="1" applyProtection="1">
      <alignment horizontal="right" vertical="center" wrapText="1"/>
    </xf>
    <xf numFmtId="9" fontId="4" fillId="2" borderId="8" xfId="0" applyNumberFormat="1" applyFont="1" applyFill="1" applyBorder="1" applyAlignment="1" applyProtection="1">
      <alignment horizontal="right" vertical="center" wrapText="1"/>
    </xf>
    <xf numFmtId="9" fontId="4" fillId="3" borderId="7" xfId="0" applyNumberFormat="1" applyFont="1" applyFill="1" applyBorder="1" applyAlignment="1" applyProtection="1">
      <alignment horizontal="right" vertical="center" wrapText="1"/>
    </xf>
    <xf numFmtId="9" fontId="4" fillId="3" borderId="9" xfId="0" applyNumberFormat="1" applyFont="1" applyFill="1" applyBorder="1" applyAlignment="1" applyProtection="1">
      <alignment horizontal="right" vertical="center" wrapText="1"/>
    </xf>
    <xf numFmtId="9" fontId="5" fillId="4" borderId="12" xfId="0" applyNumberFormat="1" applyFont="1" applyFill="1" applyBorder="1" applyAlignment="1" applyProtection="1">
      <alignment horizontal="center" vertical="center" wrapText="1"/>
    </xf>
    <xf numFmtId="9" fontId="5" fillId="4" borderId="13" xfId="0" applyNumberFormat="1" applyFont="1" applyFill="1" applyBorder="1" applyAlignment="1" applyProtection="1">
      <alignment horizontal="center" vertical="center" wrapText="1"/>
    </xf>
    <xf numFmtId="9" fontId="6" fillId="4" borderId="13" xfId="0" applyNumberFormat="1" applyFont="1" applyFill="1" applyBorder="1" applyAlignment="1" applyProtection="1">
      <alignment horizontal="left" vertical="center" wrapText="1"/>
    </xf>
    <xf numFmtId="9" fontId="6" fillId="4" borderId="14" xfId="0" applyNumberFormat="1" applyFont="1" applyFill="1" applyBorder="1" applyAlignment="1" applyProtection="1">
      <alignment horizontal="left" vertical="center" wrapText="1"/>
    </xf>
    <xf numFmtId="0" fontId="3" fillId="3" borderId="15" xfId="0" applyFont="1" applyFill="1" applyBorder="1" applyAlignment="1" applyProtection="1">
      <alignment horizontal="center" vertical="center" wrapText="1"/>
    </xf>
    <xf numFmtId="0" fontId="3" fillId="3" borderId="16" xfId="0" applyFont="1" applyFill="1" applyBorder="1" applyAlignment="1" applyProtection="1">
      <alignment horizontal="center" vertical="center" wrapText="1"/>
    </xf>
    <xf numFmtId="3" fontId="4" fillId="2" borderId="7" xfId="0" applyNumberFormat="1" applyFont="1" applyFill="1" applyBorder="1" applyAlignment="1" applyProtection="1">
      <alignment horizontal="right" vertical="center" wrapText="1"/>
    </xf>
    <xf numFmtId="3" fontId="4" fillId="2" borderId="8" xfId="0" applyNumberFormat="1" applyFont="1" applyFill="1" applyBorder="1" applyAlignment="1" applyProtection="1">
      <alignment horizontal="right" vertical="center" wrapText="1"/>
    </xf>
    <xf numFmtId="3" fontId="4" fillId="3" borderId="7" xfId="0" applyNumberFormat="1" applyFont="1" applyFill="1" applyBorder="1" applyAlignment="1" applyProtection="1">
      <alignment horizontal="right" vertical="center" wrapText="1"/>
    </xf>
    <xf numFmtId="3" fontId="4" fillId="3" borderId="9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 applyProtection="1">
      <alignment horizontal="left" vertical="top" wrapText="1"/>
    </xf>
    <xf numFmtId="0" fontId="1" fillId="0" borderId="1" xfId="0" applyFont="1" applyBorder="1" applyAlignment="1" applyProtection="1">
      <alignment horizontal="left" vertical="top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7"/>
  <sheetViews>
    <sheetView showGridLines="0" tabSelected="1" workbookViewId="0">
      <selection activeCell="E7" sqref="E7"/>
    </sheetView>
  </sheetViews>
  <sheetFormatPr defaultRowHeight="15"/>
  <cols>
    <col min="1" max="1" width="9.140625" style="2"/>
    <col min="2" max="2" width="55.7109375" style="2" customWidth="1"/>
    <col min="3" max="3" width="10.7109375" style="31" customWidth="1"/>
    <col min="4" max="4" width="10.7109375" style="32" customWidth="1"/>
    <col min="5" max="8" width="10.7109375" style="2" customWidth="1"/>
    <col min="9" max="9" width="9.140625" style="49" customWidth="1"/>
    <col min="10" max="10" width="9.140625" style="33"/>
    <col min="11" max="12" width="9.140625" style="33" customWidth="1"/>
    <col min="13" max="14" width="9.140625" style="33"/>
    <col min="15" max="19" width="9.140625" style="53"/>
    <col min="20" max="16384" width="9.140625" style="2"/>
  </cols>
  <sheetData>
    <row r="2" spans="2:19" ht="15.75">
      <c r="B2" s="56" t="s">
        <v>25</v>
      </c>
      <c r="C2" s="56"/>
      <c r="D2" s="56"/>
      <c r="E2" s="56"/>
      <c r="F2" s="56"/>
      <c r="G2" s="56"/>
      <c r="H2" s="56"/>
      <c r="I2" s="37"/>
    </row>
    <row r="3" spans="2:19" ht="36" customHeight="1">
      <c r="B3" s="77" t="s">
        <v>26</v>
      </c>
      <c r="C3" s="77"/>
      <c r="D3" s="77"/>
      <c r="E3" s="77"/>
      <c r="F3" s="77"/>
      <c r="G3" s="77"/>
      <c r="H3" s="77"/>
      <c r="I3" s="38"/>
    </row>
    <row r="4" spans="2:19" s="9" customFormat="1" ht="20.100000000000001" customHeight="1" thickBot="1">
      <c r="B4" s="78"/>
      <c r="C4" s="78"/>
      <c r="D4" s="78"/>
      <c r="E4" s="78"/>
      <c r="F4" s="78"/>
      <c r="G4" s="78"/>
      <c r="H4" s="78"/>
      <c r="I4" s="39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2:19" ht="39.950000000000003" customHeight="1">
      <c r="B5" s="10"/>
      <c r="C5" s="11" t="s">
        <v>7</v>
      </c>
      <c r="D5" s="12" t="s">
        <v>8</v>
      </c>
      <c r="E5" s="79" t="s">
        <v>14</v>
      </c>
      <c r="F5" s="80"/>
      <c r="G5" s="71" t="s">
        <v>15</v>
      </c>
      <c r="H5" s="72"/>
      <c r="I5" s="40"/>
    </row>
    <row r="6" spans="2:19" ht="20.100000000000001" customHeight="1">
      <c r="B6" s="3"/>
      <c r="C6" s="4"/>
      <c r="D6" s="5"/>
      <c r="E6" s="13" t="s">
        <v>0</v>
      </c>
      <c r="F6" s="13" t="s">
        <v>1</v>
      </c>
      <c r="G6" s="14"/>
      <c r="H6" s="15" t="s">
        <v>1</v>
      </c>
      <c r="I6" s="40"/>
    </row>
    <row r="7" spans="2:19" ht="20.100000000000001" customHeight="1">
      <c r="B7" s="3" t="s">
        <v>2</v>
      </c>
      <c r="C7" s="4"/>
      <c r="D7" s="5"/>
      <c r="E7" s="50">
        <v>0</v>
      </c>
      <c r="F7" s="16"/>
      <c r="G7" s="7">
        <f>E7</f>
        <v>0</v>
      </c>
      <c r="H7" s="17"/>
      <c r="I7" s="41"/>
    </row>
    <row r="8" spans="2:19" ht="20.100000000000001" customHeight="1">
      <c r="B8" s="3" t="s">
        <v>27</v>
      </c>
      <c r="C8" s="4"/>
      <c r="D8" s="5"/>
      <c r="E8" s="50">
        <v>125000</v>
      </c>
      <c r="F8" s="16"/>
      <c r="G8" s="7">
        <f>E8</f>
        <v>125000</v>
      </c>
      <c r="H8" s="17"/>
      <c r="I8" s="41"/>
    </row>
    <row r="9" spans="2:19" ht="20.100000000000001" customHeight="1">
      <c r="B9" s="3" t="s">
        <v>6</v>
      </c>
      <c r="C9" s="4"/>
      <c r="D9" s="5"/>
      <c r="E9" s="50">
        <v>50000</v>
      </c>
      <c r="F9" s="16"/>
      <c r="G9" s="7">
        <f>E9</f>
        <v>50000</v>
      </c>
      <c r="H9" s="17"/>
      <c r="I9" s="41"/>
    </row>
    <row r="10" spans="2:19" ht="20.100000000000001" customHeight="1">
      <c r="B10" s="18" t="s">
        <v>3</v>
      </c>
      <c r="C10" s="4"/>
      <c r="D10" s="5"/>
      <c r="E10" s="19">
        <f>E7+(MAX((E8-E9),0))</f>
        <v>75000</v>
      </c>
      <c r="F10" s="20"/>
      <c r="G10" s="21">
        <f>G7+G8</f>
        <v>125000</v>
      </c>
      <c r="H10" s="17"/>
      <c r="I10" s="41"/>
      <c r="J10" s="35">
        <f>E8-E9</f>
        <v>75000</v>
      </c>
      <c r="K10" s="33">
        <v>0</v>
      </c>
      <c r="L10" s="35">
        <f>MAX(J10:K10)</f>
        <v>75000</v>
      </c>
      <c r="M10" s="35"/>
      <c r="O10" s="35"/>
    </row>
    <row r="11" spans="2:19" ht="20.100000000000001" customHeight="1">
      <c r="B11" s="3"/>
      <c r="C11" s="4"/>
      <c r="D11" s="22"/>
      <c r="E11" s="23"/>
      <c r="F11" s="24"/>
      <c r="G11" s="25"/>
      <c r="H11" s="26"/>
      <c r="I11" s="41"/>
    </row>
    <row r="12" spans="2:19" ht="20.100000000000001" customHeight="1">
      <c r="B12" s="3" t="s">
        <v>12</v>
      </c>
      <c r="C12" s="51">
        <v>0</v>
      </c>
      <c r="D12" s="52">
        <v>11000</v>
      </c>
      <c r="E12" s="6">
        <f>IF((E$10&gt;($D12)),$D12,(E$10))</f>
        <v>11000</v>
      </c>
      <c r="F12" s="6">
        <f>C12*E12</f>
        <v>0</v>
      </c>
      <c r="G12" s="7">
        <f>IF((G$10&gt;($D12)),$D12,(G$10))</f>
        <v>11000</v>
      </c>
      <c r="H12" s="8">
        <v>0</v>
      </c>
      <c r="I12" s="42"/>
    </row>
    <row r="13" spans="2:19" ht="20.100000000000001" customHeight="1">
      <c r="B13" s="3" t="s">
        <v>9</v>
      </c>
      <c r="C13" s="51">
        <v>0.2</v>
      </c>
      <c r="D13" s="52">
        <f>43000-D12</f>
        <v>32000</v>
      </c>
      <c r="E13" s="6">
        <f>IF((E$10&gt;($D$12+$D$13)),$D$13,(E$10-E$12))</f>
        <v>32000</v>
      </c>
      <c r="F13" s="6">
        <f>C13*E13</f>
        <v>6400</v>
      </c>
      <c r="G13" s="7">
        <f>IF((G$10&gt;($D$12+$D$13)),$D$13,(G$10-G$12))</f>
        <v>32000</v>
      </c>
      <c r="H13" s="8">
        <f>C13*G13</f>
        <v>6400</v>
      </c>
      <c r="I13" s="42"/>
    </row>
    <row r="14" spans="2:19" ht="20.100000000000001" customHeight="1">
      <c r="B14" s="3" t="s">
        <v>10</v>
      </c>
      <c r="C14" s="51">
        <v>0.4</v>
      </c>
      <c r="D14" s="52">
        <f>150000-D13-D12</f>
        <v>107000</v>
      </c>
      <c r="E14" s="6">
        <f>IF((E$10&gt;($D$12+$D$13+$D$14)),$D$14,(E$10-E$12-E$13))</f>
        <v>32000</v>
      </c>
      <c r="F14" s="6">
        <f>C14*E14</f>
        <v>12800</v>
      </c>
      <c r="G14" s="7">
        <f>IF((G$10&gt;($D$12+$D$13+$D$14)),$D$14,(G$10-G$12-G$13))</f>
        <v>82000</v>
      </c>
      <c r="H14" s="8">
        <f>C14*G14</f>
        <v>32800</v>
      </c>
      <c r="I14" s="42"/>
    </row>
    <row r="15" spans="2:19" ht="20.100000000000001" customHeight="1">
      <c r="B15" s="3" t="s">
        <v>11</v>
      </c>
      <c r="C15" s="51">
        <v>0.45</v>
      </c>
      <c r="D15" s="1">
        <v>10000000</v>
      </c>
      <c r="E15" s="6">
        <f>IF((E$10&gt;150000),(E10-150000),0)</f>
        <v>0</v>
      </c>
      <c r="F15" s="6">
        <f>C15*E15</f>
        <v>0</v>
      </c>
      <c r="G15" s="7">
        <f>IF((G$10&gt;150000),(G10-150000),0)</f>
        <v>0</v>
      </c>
      <c r="H15" s="8">
        <f>C15*G15</f>
        <v>0</v>
      </c>
      <c r="I15" s="42"/>
    </row>
    <row r="16" spans="2:19" ht="20.100000000000001" customHeight="1">
      <c r="B16" s="3" t="s">
        <v>13</v>
      </c>
      <c r="C16" s="4">
        <f>S16</f>
        <v>0.4</v>
      </c>
      <c r="D16" s="5">
        <f>D12</f>
        <v>11000</v>
      </c>
      <c r="E16" s="6">
        <f>M16</f>
        <v>0</v>
      </c>
      <c r="F16" s="6">
        <f>IF((N$16*E$16)&gt;$D$12,$D$12,(N$16*E$16))</f>
        <v>0</v>
      </c>
      <c r="G16" s="7">
        <f>R16</f>
        <v>11000</v>
      </c>
      <c r="H16" s="8">
        <f>IF((S$16*G$16)&gt;$D$12,$D$12,(S$16*G$16))</f>
        <v>4400</v>
      </c>
      <c r="I16" s="42"/>
      <c r="J16" s="33">
        <f>IF((E$10&gt;100000),((E$10-100000)/2),0)</f>
        <v>0</v>
      </c>
      <c r="K16" s="35">
        <f>D16</f>
        <v>11000</v>
      </c>
      <c r="L16" s="35">
        <f>D14-E14</f>
        <v>75000</v>
      </c>
      <c r="M16" s="54">
        <f>MIN(J16:L16)</f>
        <v>0</v>
      </c>
      <c r="N16" s="34">
        <f>IF((E$10&gt;(150000+D12)),45%,40%)</f>
        <v>0.4</v>
      </c>
      <c r="O16" s="33">
        <f>IF((G$10&gt;100000),((G$10-100000)/2),0)</f>
        <v>12500</v>
      </c>
      <c r="P16" s="35">
        <f>D16</f>
        <v>11000</v>
      </c>
      <c r="Q16" s="35">
        <f>D14-G14</f>
        <v>25000</v>
      </c>
      <c r="R16" s="54">
        <f>MIN(O16:Q16)</f>
        <v>11000</v>
      </c>
      <c r="S16" s="34">
        <f>IF((G$10&gt;(150000+D12)),45%,40%)</f>
        <v>0.4</v>
      </c>
    </row>
    <row r="17" spans="2:19" ht="20.100000000000001" customHeight="1">
      <c r="B17" s="3" t="s">
        <v>5</v>
      </c>
      <c r="C17" s="4">
        <f>C13</f>
        <v>0.2</v>
      </c>
      <c r="D17" s="5"/>
      <c r="E17" s="6"/>
      <c r="F17" s="6"/>
      <c r="G17" s="7">
        <f>M17</f>
        <v>50000</v>
      </c>
      <c r="H17" s="8">
        <f>-(C17*G17)</f>
        <v>-10000</v>
      </c>
      <c r="I17" s="42"/>
      <c r="J17" s="35">
        <f>G9</f>
        <v>50000</v>
      </c>
      <c r="K17" s="35">
        <f>G8</f>
        <v>125000</v>
      </c>
      <c r="L17" s="35">
        <f>G10-D12</f>
        <v>114000</v>
      </c>
      <c r="M17" s="35">
        <f>MIN(J17:L17)</f>
        <v>50000</v>
      </c>
    </row>
    <row r="18" spans="2:19" ht="35.1" customHeight="1">
      <c r="B18" s="18" t="s">
        <v>4</v>
      </c>
      <c r="C18" s="4"/>
      <c r="D18" s="5"/>
      <c r="E18" s="73">
        <f>SUM(F12:F17)</f>
        <v>19200</v>
      </c>
      <c r="F18" s="74"/>
      <c r="G18" s="75">
        <f>SUM(H12:H17)</f>
        <v>33600</v>
      </c>
      <c r="H18" s="76"/>
      <c r="I18" s="43"/>
    </row>
    <row r="19" spans="2:19" ht="35.1" customHeight="1">
      <c r="B19" s="18" t="s">
        <v>22</v>
      </c>
      <c r="C19" s="4"/>
      <c r="D19" s="5"/>
      <c r="E19" s="73">
        <f>E10-E18</f>
        <v>55800</v>
      </c>
      <c r="F19" s="74"/>
      <c r="G19" s="75">
        <f>E10-G18</f>
        <v>41400</v>
      </c>
      <c r="H19" s="76"/>
      <c r="I19" s="43"/>
    </row>
    <row r="20" spans="2:19" ht="35.1" customHeight="1">
      <c r="B20" s="18" t="s">
        <v>17</v>
      </c>
      <c r="C20" s="59">
        <f>IF(E10=0,"Loss",(G19/E19))</f>
        <v>0.74193548387096775</v>
      </c>
      <c r="D20" s="60"/>
      <c r="E20" s="61" t="s">
        <v>19</v>
      </c>
      <c r="F20" s="61"/>
      <c r="G20" s="61"/>
      <c r="H20" s="62"/>
      <c r="I20" s="44"/>
      <c r="K20" s="36"/>
      <c r="L20" s="36"/>
      <c r="M20" s="36"/>
      <c r="N20" s="36"/>
      <c r="O20" s="36"/>
    </row>
    <row r="21" spans="2:19" ht="35.1" customHeight="1">
      <c r="B21" s="18" t="s">
        <v>18</v>
      </c>
      <c r="C21" s="4"/>
      <c r="D21" s="5"/>
      <c r="E21" s="63">
        <f>IF((($E$10-E$12)&lt;=0),0,(E$18/($E$10-E$12)))</f>
        <v>0.3</v>
      </c>
      <c r="F21" s="64"/>
      <c r="G21" s="65">
        <f>IF((($E$10-G$12)&lt;=0),0,(G$18/($E$10-G$12)))</f>
        <v>0.52500000000000002</v>
      </c>
      <c r="H21" s="66"/>
      <c r="I21" s="45"/>
    </row>
    <row r="22" spans="2:19" ht="35.1" customHeight="1" thickBot="1">
      <c r="B22" s="27" t="s">
        <v>16</v>
      </c>
      <c r="C22" s="67">
        <f>IF(E10=0,"Loss",(G21/E21))</f>
        <v>1.7500000000000002</v>
      </c>
      <c r="D22" s="68"/>
      <c r="E22" s="69" t="s">
        <v>20</v>
      </c>
      <c r="F22" s="69"/>
      <c r="G22" s="69"/>
      <c r="H22" s="70"/>
      <c r="I22" s="44"/>
    </row>
    <row r="24" spans="2:19" s="28" customFormat="1" ht="12.75">
      <c r="B24" s="57" t="s">
        <v>21</v>
      </c>
      <c r="C24" s="57"/>
      <c r="D24" s="57"/>
      <c r="E24" s="57"/>
      <c r="F24" s="57"/>
      <c r="G24" s="57"/>
      <c r="H24" s="57"/>
      <c r="I24" s="46"/>
      <c r="J24" s="33"/>
      <c r="K24" s="33"/>
      <c r="L24" s="33"/>
      <c r="M24" s="33"/>
      <c r="N24" s="33"/>
      <c r="O24" s="55"/>
      <c r="P24" s="55"/>
      <c r="Q24" s="55"/>
      <c r="R24" s="55"/>
      <c r="S24" s="55"/>
    </row>
    <row r="25" spans="2:19" s="28" customFormat="1" ht="22.5" customHeight="1">
      <c r="B25" s="58" t="s">
        <v>23</v>
      </c>
      <c r="C25" s="58"/>
      <c r="D25" s="58"/>
      <c r="E25" s="58"/>
      <c r="F25" s="58"/>
      <c r="G25" s="58"/>
      <c r="H25" s="58"/>
      <c r="I25" s="47"/>
      <c r="J25" s="33"/>
      <c r="K25" s="33"/>
      <c r="L25" s="33"/>
      <c r="M25" s="33"/>
      <c r="N25" s="33"/>
      <c r="O25" s="55"/>
      <c r="P25" s="55"/>
      <c r="Q25" s="55"/>
      <c r="R25" s="55"/>
      <c r="S25" s="55"/>
    </row>
    <row r="26" spans="2:19" s="28" customFormat="1" ht="12.75">
      <c r="C26" s="29"/>
      <c r="D26" s="30"/>
      <c r="I26" s="48"/>
      <c r="J26" s="33"/>
      <c r="K26" s="33"/>
      <c r="L26" s="33"/>
      <c r="M26" s="33"/>
      <c r="N26" s="33"/>
      <c r="O26" s="55"/>
      <c r="P26" s="55"/>
      <c r="Q26" s="55"/>
      <c r="R26" s="55"/>
      <c r="S26" s="55"/>
    </row>
    <row r="27" spans="2:19" s="28" customFormat="1" ht="12.75">
      <c r="B27" s="28" t="s">
        <v>24</v>
      </c>
      <c r="C27" s="29"/>
      <c r="D27" s="30"/>
      <c r="I27" s="48"/>
      <c r="J27" s="33"/>
      <c r="K27" s="33"/>
      <c r="L27" s="33"/>
      <c r="M27" s="33"/>
      <c r="N27" s="33"/>
      <c r="O27" s="55"/>
      <c r="P27" s="55"/>
      <c r="Q27" s="55"/>
      <c r="R27" s="55"/>
      <c r="S27" s="55"/>
    </row>
  </sheetData>
  <sheetProtection password="D478" sheet="1" objects="1" scenarios="1" selectLockedCells="1"/>
  <mergeCells count="16">
    <mergeCell ref="B2:H2"/>
    <mergeCell ref="B3:H4"/>
    <mergeCell ref="E5:F5"/>
    <mergeCell ref="G5:H5"/>
    <mergeCell ref="E18:F18"/>
    <mergeCell ref="G18:H18"/>
    <mergeCell ref="C22:D22"/>
    <mergeCell ref="E22:H22"/>
    <mergeCell ref="B24:H24"/>
    <mergeCell ref="B25:H25"/>
    <mergeCell ref="E19:F19"/>
    <mergeCell ref="G19:H19"/>
    <mergeCell ref="C20:D20"/>
    <mergeCell ref="E20:H20"/>
    <mergeCell ref="E21:F21"/>
    <mergeCell ref="G21:H2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Calculator</vt:lpstr>
      <vt:lpstr>Calculator!Print_Area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cp:lastPrinted>2015-07-20T10:00:54Z</cp:lastPrinted>
  <dcterms:created xsi:type="dcterms:W3CDTF">2015-07-10T18:58:57Z</dcterms:created>
  <dcterms:modified xsi:type="dcterms:W3CDTF">2016-10-04T12:19:58Z</dcterms:modified>
</cp:coreProperties>
</file>